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20"/>
  <workbookPr/>
  <mc:AlternateContent xmlns:mc="http://schemas.openxmlformats.org/markup-compatibility/2006">
    <mc:Choice Requires="x15">
      <x15ac:absPath xmlns:x15ac="http://schemas.microsoft.com/office/spreadsheetml/2010/11/ac" url="/Users/fapee/Desktop/"/>
    </mc:Choice>
  </mc:AlternateContent>
  <xr:revisionPtr revIDLastSave="0" documentId="8_{684DE08B-46DF-4E42-A945-A75A36AEC2A9}" xr6:coauthVersionLast="47" xr6:coauthVersionMax="47" xr10:uidLastSave="{00000000-0000-0000-0000-000000000000}"/>
  <bookViews>
    <workbookView xWindow="1440" yWindow="500" windowWidth="11380" windowHeight="12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  <c r="A11" i="1"/>
  <c r="C23" i="1"/>
  <c r="C24" i="1" s="1"/>
  <c r="C25" i="1" l="1"/>
  <c r="C27" i="1" s="1"/>
  <c r="C29" i="1" s="1"/>
  <c r="C30" i="1" s="1"/>
  <c r="C31" i="1" l="1"/>
  <c r="C33" i="1" l="1"/>
</calcChain>
</file>

<file path=xl/sharedStrings.xml><?xml version="1.0" encoding="utf-8"?>
<sst xmlns="http://schemas.openxmlformats.org/spreadsheetml/2006/main" count="64" uniqueCount="45">
  <si>
    <t>Rb</t>
  </si>
  <si>
    <t>Rn</t>
  </si>
  <si>
    <t>Fs</t>
  </si>
  <si>
    <t>Fse</t>
  </si>
  <si>
    <t>dont payés par l'employeur</t>
  </si>
  <si>
    <t>R</t>
  </si>
  <si>
    <t>revenu de référence = Rn-Fs</t>
  </si>
  <si>
    <t>P</t>
  </si>
  <si>
    <t>nombre de parts</t>
  </si>
  <si>
    <t>Q</t>
  </si>
  <si>
    <t>quotient familial pondéré = Q/IPPA</t>
  </si>
  <si>
    <t>quotient familial pondéré en euros</t>
  </si>
  <si>
    <t>QT</t>
  </si>
  <si>
    <t>Mb</t>
  </si>
  <si>
    <t>montant de bourse = (Fs-Fse) x QT</t>
  </si>
  <si>
    <t>CALCUL DE BOURSES SCOLAIRES</t>
  </si>
  <si>
    <t>SIMULATION APPROXIMATIVE</t>
  </si>
  <si>
    <t>$</t>
  </si>
  <si>
    <t>IPA pour l'année</t>
  </si>
  <si>
    <t>taux de change officiel</t>
  </si>
  <si>
    <t>€</t>
  </si>
  <si>
    <t>%</t>
  </si>
  <si>
    <t>€/$</t>
  </si>
  <si>
    <t>C</t>
  </si>
  <si>
    <t>A</t>
  </si>
  <si>
    <t>revenu annuel net = Rb-C+A</t>
  </si>
  <si>
    <t>Qf</t>
  </si>
  <si>
    <t>Qf€</t>
  </si>
  <si>
    <t>QUOTITE THEORIQUE après -2% cpf et arrondi</t>
  </si>
  <si>
    <t>A saisir</t>
  </si>
  <si>
    <t>quotient familial = R/P</t>
  </si>
  <si>
    <t>PM</t>
  </si>
  <si>
    <t>PI</t>
  </si>
  <si>
    <t>charges déductibles (impôts...)</t>
  </si>
  <si>
    <t>ressources brutes (revenus, allocations, pensions...)</t>
  </si>
  <si>
    <t>SYDNEY 2022/2023</t>
  </si>
  <si>
    <t>nombre d'enfants à charge (y compris hors LCS)</t>
  </si>
  <si>
    <t>frais de scolarité (uniquement enfants au LCS)</t>
  </si>
  <si>
    <t>Quotité brute (interpolation Qf€ 3k=&gt;100% 23k=&gt;0%)</t>
  </si>
  <si>
    <t>patrimoine mobilier (plafond 100k€) - comptes, etc...</t>
  </si>
  <si>
    <t>avantages en nature (mises à disposition...)</t>
  </si>
  <si>
    <t>CALCULS EFECTUES PAR FAMILLE</t>
  </si>
  <si>
    <t>MONTANTS EN $ AUD</t>
  </si>
  <si>
    <t>patrimoine immobilier (plafond 300k€) net d'emprunt *</t>
  </si>
  <si>
    <t>* pour le patrimoine immobilier on retient la valeur d'achat et non pas la valeur actuelle, d'où on déduit le montant éventuel d'emprunt encore dû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</si>
</sst>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65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1" fontId="1" fillId="0" borderId="2" xfId="0" applyNumberFormat="1" applyFont="1" applyBorder="1"/>
    <xf numFmtId="0" fontId="1" fillId="0" borderId="3" xfId="0" applyFont="1" applyBorder="1"/>
    <xf numFmtId="0" fontId="3" fillId="0" borderId="0" xfId="0" applyFont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7" xfId="0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166" fontId="1" fillId="0" borderId="4" xfId="1" applyNumberFormat="1" applyFont="1" applyBorder="1"/>
    <xf numFmtId="166" fontId="1" fillId="0" borderId="7" xfId="1" applyNumberFormat="1" applyFont="1" applyBorder="1"/>
    <xf numFmtId="166" fontId="0" fillId="0" borderId="7" xfId="1" applyNumberFormat="1" applyFont="1" applyBorder="1"/>
    <xf numFmtId="0" fontId="0" fillId="0" borderId="0" xfId="0" applyAlignment="1">
      <alignment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34</xdr:row>
      <xdr:rowOff>85726</xdr:rowOff>
    </xdr:from>
    <xdr:to>
      <xdr:col>3</xdr:col>
      <xdr:colOff>190500</xdr:colOff>
      <xdr:row>40</xdr:row>
      <xdr:rowOff>98914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5448301"/>
          <a:ext cx="4267199" cy="984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3" workbookViewId="0">
      <selection activeCell="G38" sqref="G38"/>
    </sheetView>
  </sheetViews>
  <sheetFormatPr baseColWidth="10" defaultColWidth="8.83203125" defaultRowHeight="13" x14ac:dyDescent="0.15"/>
  <cols>
    <col min="1" max="1" width="5.5" customWidth="1"/>
    <col min="2" max="2" width="46.33203125" customWidth="1"/>
    <col min="3" max="3" width="9.6640625" customWidth="1"/>
    <col min="4" max="4" width="3" customWidth="1"/>
    <col min="5" max="5" width="7.83203125" customWidth="1"/>
  </cols>
  <sheetData>
    <row r="1" spans="1:5" x14ac:dyDescent="0.15">
      <c r="B1" s="5" t="s">
        <v>16</v>
      </c>
    </row>
    <row r="2" spans="1:5" x14ac:dyDescent="0.15">
      <c r="B2" s="5" t="s">
        <v>15</v>
      </c>
    </row>
    <row r="3" spans="1:5" x14ac:dyDescent="0.15">
      <c r="B3" s="5" t="s">
        <v>35</v>
      </c>
    </row>
    <row r="4" spans="1:5" x14ac:dyDescent="0.15">
      <c r="B4" s="6"/>
      <c r="C4" s="1"/>
    </row>
    <row r="5" spans="1:5" x14ac:dyDescent="0.15">
      <c r="B5" s="5" t="s">
        <v>42</v>
      </c>
      <c r="C5" s="1"/>
    </row>
    <row r="6" spans="1:5" x14ac:dyDescent="0.15">
      <c r="B6" s="5"/>
      <c r="C6" s="1"/>
    </row>
    <row r="7" spans="1:5" x14ac:dyDescent="0.15">
      <c r="B7" s="5" t="s">
        <v>41</v>
      </c>
    </row>
    <row r="8" spans="1:5" ht="14" thickBot="1" x14ac:dyDescent="0.2"/>
    <row r="9" spans="1:5" x14ac:dyDescent="0.15">
      <c r="A9" t="s">
        <v>31</v>
      </c>
      <c r="B9" t="s">
        <v>39</v>
      </c>
      <c r="C9" s="21">
        <v>10000</v>
      </c>
      <c r="D9" s="13" t="s">
        <v>17</v>
      </c>
      <c r="E9" s="14" t="s">
        <v>29</v>
      </c>
    </row>
    <row r="10" spans="1:5" x14ac:dyDescent="0.15">
      <c r="A10" t="s">
        <v>32</v>
      </c>
      <c r="B10" t="s">
        <v>43</v>
      </c>
      <c r="C10" s="22">
        <v>0</v>
      </c>
      <c r="D10" s="15" t="s">
        <v>17</v>
      </c>
      <c r="E10" s="16" t="s">
        <v>29</v>
      </c>
    </row>
    <row r="11" spans="1:5" x14ac:dyDescent="0.15">
      <c r="A11" s="12" t="str">
        <f>IF(OR(C9*C28&gt;100000,C10*C28&gt;300000),"patrimoine dépassant les plafonds: il est probable que votre demande sera rejetée","")</f>
        <v/>
      </c>
      <c r="C11" s="23"/>
      <c r="D11" s="15"/>
      <c r="E11" s="16"/>
    </row>
    <row r="12" spans="1:5" x14ac:dyDescent="0.15">
      <c r="C12" s="23"/>
      <c r="D12" s="15"/>
      <c r="E12" s="16"/>
    </row>
    <row r="13" spans="1:5" x14ac:dyDescent="0.15">
      <c r="A13" t="s">
        <v>0</v>
      </c>
      <c r="B13" t="s">
        <v>34</v>
      </c>
      <c r="C13" s="22">
        <v>80000</v>
      </c>
      <c r="D13" s="15" t="s">
        <v>17</v>
      </c>
      <c r="E13" s="16" t="s">
        <v>29</v>
      </c>
    </row>
    <row r="14" spans="1:5" x14ac:dyDescent="0.15">
      <c r="A14" t="s">
        <v>24</v>
      </c>
      <c r="B14" t="s">
        <v>40</v>
      </c>
      <c r="C14" s="22">
        <v>0</v>
      </c>
      <c r="D14" s="15" t="s">
        <v>17</v>
      </c>
      <c r="E14" s="16" t="s">
        <v>29</v>
      </c>
    </row>
    <row r="15" spans="1:5" x14ac:dyDescent="0.15">
      <c r="A15" t="s">
        <v>23</v>
      </c>
      <c r="B15" t="s">
        <v>33</v>
      </c>
      <c r="C15" s="22">
        <v>16500</v>
      </c>
      <c r="D15" s="15" t="s">
        <v>17</v>
      </c>
      <c r="E15" s="16" t="s">
        <v>29</v>
      </c>
    </row>
    <row r="16" spans="1:5" x14ac:dyDescent="0.15">
      <c r="C16" s="23"/>
      <c r="D16" s="15"/>
      <c r="E16" s="16"/>
    </row>
    <row r="17" spans="1:5" x14ac:dyDescent="0.15">
      <c r="A17" t="s">
        <v>2</v>
      </c>
      <c r="B17" s="7" t="s">
        <v>37</v>
      </c>
      <c r="C17" s="22">
        <v>10000</v>
      </c>
      <c r="D17" s="15" t="s">
        <v>17</v>
      </c>
      <c r="E17" s="16" t="s">
        <v>29</v>
      </c>
    </row>
    <row r="18" spans="1:5" x14ac:dyDescent="0.15">
      <c r="A18" t="s">
        <v>3</v>
      </c>
      <c r="B18" t="s">
        <v>4</v>
      </c>
      <c r="C18" s="22">
        <v>0</v>
      </c>
      <c r="D18" s="15" t="s">
        <v>17</v>
      </c>
      <c r="E18" s="16" t="s">
        <v>29</v>
      </c>
    </row>
    <row r="19" spans="1:5" x14ac:dyDescent="0.15">
      <c r="C19" s="17"/>
      <c r="D19" s="15"/>
      <c r="E19" s="16"/>
    </row>
    <row r="20" spans="1:5" ht="14" thickBot="1" x14ac:dyDescent="0.2">
      <c r="B20" s="7" t="s">
        <v>36</v>
      </c>
      <c r="C20" s="18">
        <v>1</v>
      </c>
      <c r="D20" s="19"/>
      <c r="E20" s="20" t="s">
        <v>29</v>
      </c>
    </row>
    <row r="21" spans="1:5" x14ac:dyDescent="0.15">
      <c r="C21" s="2"/>
    </row>
    <row r="22" spans="1:5" x14ac:dyDescent="0.15">
      <c r="A22" t="s">
        <v>7</v>
      </c>
      <c r="B22" t="s">
        <v>8</v>
      </c>
      <c r="C22">
        <f>2+0.5*C20</f>
        <v>2.5</v>
      </c>
    </row>
    <row r="23" spans="1:5" x14ac:dyDescent="0.15">
      <c r="A23" t="s">
        <v>1</v>
      </c>
      <c r="B23" t="s">
        <v>25</v>
      </c>
      <c r="C23">
        <f>C13+C14-C15</f>
        <v>63500</v>
      </c>
      <c r="D23" t="s">
        <v>17</v>
      </c>
    </row>
    <row r="24" spans="1:5" x14ac:dyDescent="0.15">
      <c r="A24" t="s">
        <v>5</v>
      </c>
      <c r="B24" t="s">
        <v>6</v>
      </c>
      <c r="C24">
        <f>C23-C17</f>
        <v>53500</v>
      </c>
      <c r="D24" t="s">
        <v>17</v>
      </c>
    </row>
    <row r="25" spans="1:5" x14ac:dyDescent="0.15">
      <c r="A25" t="s">
        <v>9</v>
      </c>
      <c r="B25" t="s">
        <v>30</v>
      </c>
      <c r="C25" s="4">
        <f>C24/C22</f>
        <v>21400</v>
      </c>
      <c r="D25" t="s">
        <v>17</v>
      </c>
    </row>
    <row r="26" spans="1:5" x14ac:dyDescent="0.15">
      <c r="B26" t="s">
        <v>18</v>
      </c>
      <c r="C26" s="7">
        <v>99</v>
      </c>
    </row>
    <row r="27" spans="1:5" x14ac:dyDescent="0.15">
      <c r="A27" t="s">
        <v>26</v>
      </c>
      <c r="B27" t="s">
        <v>10</v>
      </c>
      <c r="C27" s="4">
        <f>C25*100/C26</f>
        <v>21616.161616161615</v>
      </c>
      <c r="D27" t="s">
        <v>17</v>
      </c>
    </row>
    <row r="28" spans="1:5" x14ac:dyDescent="0.15">
      <c r="B28" t="s">
        <v>19</v>
      </c>
      <c r="C28" s="7">
        <v>0.66259999999999997</v>
      </c>
      <c r="D28" t="s">
        <v>22</v>
      </c>
    </row>
    <row r="29" spans="1:5" x14ac:dyDescent="0.15">
      <c r="A29" t="s">
        <v>27</v>
      </c>
      <c r="B29" t="s">
        <v>11</v>
      </c>
      <c r="C29" s="4">
        <f>C27*C28</f>
        <v>14322.868686868685</v>
      </c>
      <c r="D29" t="s">
        <v>20</v>
      </c>
    </row>
    <row r="30" spans="1:5" x14ac:dyDescent="0.15">
      <c r="B30" t="s">
        <v>38</v>
      </c>
      <c r="C30" s="3">
        <f>MAX(MIN((1-((C29-3000)/(23000-3000)))*100,100),0)</f>
        <v>43.385656565656575</v>
      </c>
      <c r="D30" t="s">
        <v>21</v>
      </c>
    </row>
    <row r="31" spans="1:5" x14ac:dyDescent="0.15">
      <c r="A31" t="s">
        <v>12</v>
      </c>
      <c r="B31" t="s">
        <v>28</v>
      </c>
      <c r="C31" s="3">
        <f>ROUND(IF(C30&lt;80,MAX(0,C30-2),C30-(1-(C30-80)/(100-80))*2),0)</f>
        <v>41</v>
      </c>
      <c r="D31" t="s">
        <v>21</v>
      </c>
    </row>
    <row r="32" spans="1:5" ht="14" thickBot="1" x14ac:dyDescent="0.2"/>
    <row r="33" spans="1:4" ht="14" thickBot="1" x14ac:dyDescent="0.2">
      <c r="A33" s="8" t="s">
        <v>13</v>
      </c>
      <c r="B33" s="9" t="s">
        <v>14</v>
      </c>
      <c r="C33" s="10">
        <f>(C17-C18)*C31/100</f>
        <v>4100</v>
      </c>
      <c r="D33" s="11" t="s">
        <v>17</v>
      </c>
    </row>
    <row r="34" spans="1:4" x14ac:dyDescent="0.15">
      <c r="C34" s="4"/>
    </row>
    <row r="36" spans="1:4" x14ac:dyDescent="0.15">
      <c r="C36" s="4"/>
    </row>
    <row r="42" spans="1:4" ht="42" x14ac:dyDescent="0.15">
      <c r="B42" s="24" t="s">
        <v>44</v>
      </c>
    </row>
  </sheetData>
  <phoneticPr fontId="0" type="noConversion"/>
  <pageMargins left="0.75" right="0.75" top="1" bottom="1" header="0.5" footer="0.5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Santini</dc:creator>
  <cp:lastModifiedBy>Isabelle TARDE</cp:lastModifiedBy>
  <dcterms:created xsi:type="dcterms:W3CDTF">2016-06-13T11:16:07Z</dcterms:created>
  <dcterms:modified xsi:type="dcterms:W3CDTF">2022-06-14T15:26:37Z</dcterms:modified>
</cp:coreProperties>
</file>